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othèses" sheetId="1" state="visible" r:id="rId1"/>
    <sheet xmlns:r="http://schemas.openxmlformats.org/officeDocument/2006/relationships" name="Scénarios" sheetId="2" state="visible" r:id="rId2"/>
    <sheet xmlns:r="http://schemas.openxmlformats.org/officeDocument/2006/relationships" name="Point mort" sheetId="3" state="visible" r:id="rId3"/>
    <sheet xmlns:r="http://schemas.openxmlformats.org/officeDocument/2006/relationships" name="Trésoreri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€&quot;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1F2328"/>
      <sz val="15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2328"/>
      </patternFill>
    </fill>
    <fill>
      <patternFill patternType="solid">
        <fgColor rgb="00E8F0EE"/>
      </patternFill>
    </fill>
  </fills>
  <borders count="2">
    <border>
      <left/>
      <right/>
      <top/>
      <bottom/>
      <diagonal/>
    </border>
    <border>
      <left style="thin">
        <color rgb="00D0D4D9"/>
      </left>
      <right style="thin">
        <color rgb="00D0D4D9"/>
      </right>
      <top style="thin">
        <color rgb="00D0D4D9"/>
      </top>
      <bottom style="thin">
        <color rgb="00D0D4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1" fontId="0" fillId="2" borderId="1" pivotButton="0" quotePrefix="0" xfId="0"/>
    <xf numFmtId="0" fontId="2" fillId="0" borderId="0" pivotButton="0" quotePrefix="0" xfId="0"/>
    <xf numFmtId="0" fontId="3" fillId="3" borderId="0" pivotButton="0" quotePrefix="0" xfId="0"/>
    <xf numFmtId="164" fontId="0" fillId="0" borderId="1" pivotButton="0" quotePrefix="0" xfId="0"/>
    <xf numFmtId="0" fontId="2" fillId="0" borderId="1" pivotButton="0" quotePrefix="0" xfId="0"/>
    <xf numFmtId="164" fontId="2" fillId="4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Trésorerie fin de mois</a:t>
            </a:r>
          </a:p>
        </rich>
      </tx>
    </title>
    <plotArea>
      <lineChart>
        <grouping val="standard"/>
        <ser>
          <idx val="0"/>
          <order val="0"/>
          <tx>
            <strRef>
              <f>'Trésorerie'!D3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'Trésorerie'!$A$4:$A$15</f>
            </numRef>
          </cat>
          <val>
            <numRef>
              <f>'Trésorerie'!$D$4:$D$15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Jardins du Médoc (fictif) — hypothèses du prévisionnel</t>
        </is>
      </c>
    </row>
    <row r="3">
      <c r="A3" s="2" t="inlineStr">
        <is>
          <t>CA entretien N-1</t>
        </is>
      </c>
      <c r="B3" s="3" t="n">
        <v>430000</v>
      </c>
    </row>
    <row r="4">
      <c r="A4" s="2" t="inlineStr">
        <is>
          <t>CA création N-1</t>
        </is>
      </c>
      <c r="B4" s="3" t="n">
        <v>350000</v>
      </c>
    </row>
    <row r="5">
      <c r="A5" s="2" t="inlineStr">
        <is>
          <t>Croissance entretien — prudent</t>
        </is>
      </c>
      <c r="B5" s="4" t="n">
        <v>0.05</v>
      </c>
    </row>
    <row r="6">
      <c r="A6" s="2" t="inlineStr">
        <is>
          <t>Croissance création — prudent</t>
        </is>
      </c>
      <c r="B6" s="4" t="n">
        <v>0.02</v>
      </c>
    </row>
    <row r="7">
      <c r="A7" s="2" t="inlineStr">
        <is>
          <t>Croissance entretien — central</t>
        </is>
      </c>
      <c r="B7" s="4" t="n">
        <v>0.12</v>
      </c>
    </row>
    <row r="8">
      <c r="A8" s="2" t="inlineStr">
        <is>
          <t>Croissance création — central</t>
        </is>
      </c>
      <c r="B8" s="4" t="n">
        <v>0.08</v>
      </c>
    </row>
    <row r="9">
      <c r="A9" s="2" t="inlineStr">
        <is>
          <t>Croissance entretien — ambitieux</t>
        </is>
      </c>
      <c r="B9" s="4" t="n">
        <v>0.18</v>
      </c>
    </row>
    <row r="10">
      <c r="A10" s="2" t="inlineStr">
        <is>
          <t>Croissance création — ambitieux</t>
        </is>
      </c>
      <c r="B10" s="4" t="n">
        <v>0.15</v>
      </c>
    </row>
    <row r="11">
      <c r="A11" s="2" t="inlineStr">
        <is>
          <t>Achats en % du CA création</t>
        </is>
      </c>
      <c r="B11" s="4" t="n">
        <v>0.22</v>
      </c>
    </row>
    <row r="12">
      <c r="A12" s="2" t="inlineStr">
        <is>
          <t>Achats en % du CA entretien</t>
        </is>
      </c>
      <c r="B12" s="4" t="n">
        <v>0.06</v>
      </c>
    </row>
    <row r="13">
      <c r="A13" s="2" t="inlineStr">
        <is>
          <t>Sous-traitance en % du CA</t>
        </is>
      </c>
      <c r="B13" s="4" t="n">
        <v>0.04</v>
      </c>
    </row>
    <row r="14">
      <c r="A14" s="2" t="inlineStr">
        <is>
          <t>Charges externes fixes N-1</t>
        </is>
      </c>
      <c r="B14" s="3" t="n">
        <v>96000</v>
      </c>
    </row>
    <row r="15">
      <c r="A15" s="2" t="inlineStr">
        <is>
          <t>Inflation charges fixes</t>
        </is>
      </c>
      <c r="B15" s="4" t="n">
        <v>0.03</v>
      </c>
    </row>
    <row r="16">
      <c r="A16" s="2" t="inlineStr">
        <is>
          <t>Masse salariale actuelle chargée</t>
        </is>
      </c>
      <c r="B16" s="3" t="n">
        <v>372000</v>
      </c>
    </row>
    <row r="17">
      <c r="A17" s="2" t="inlineStr">
        <is>
          <t>Embauches (coût chargé annuel)</t>
        </is>
      </c>
      <c r="B17" s="3" t="n">
        <v>84000</v>
      </c>
    </row>
    <row r="18">
      <c r="A18" s="2" t="inlineStr">
        <is>
          <t>Inflation salaires</t>
        </is>
      </c>
      <c r="B18" s="4" t="n">
        <v>0.025</v>
      </c>
    </row>
    <row r="19">
      <c r="A19" s="2" t="inlineStr">
        <is>
          <t>Rémunération dirigeant chargée</t>
        </is>
      </c>
      <c r="B19" s="3" t="n">
        <v>55000</v>
      </c>
    </row>
    <row r="20">
      <c r="A20" s="2" t="inlineStr">
        <is>
          <t>Amortissements existants</t>
        </is>
      </c>
      <c r="B20" s="3" t="n">
        <v>38000</v>
      </c>
    </row>
    <row r="21">
      <c r="A21" s="2" t="inlineStr">
        <is>
          <t>Investissement</t>
        </is>
      </c>
      <c r="B21" s="3" t="n">
        <v>120000</v>
      </c>
    </row>
    <row r="22">
      <c r="A22" s="2" t="inlineStr">
        <is>
          <t>Durée d'amortissement (ans)</t>
        </is>
      </c>
      <c r="B22" s="5" t="n">
        <v>5</v>
      </c>
    </row>
    <row r="23">
      <c r="A23" s="2" t="inlineStr">
        <is>
          <t>Intérêts année 1</t>
        </is>
      </c>
      <c r="B23" s="3" t="n">
        <v>3900</v>
      </c>
    </row>
    <row r="24">
      <c r="A24" s="2" t="inlineStr">
        <is>
          <t>Intérêts année 2</t>
        </is>
      </c>
      <c r="B24" s="3" t="n">
        <v>3100</v>
      </c>
    </row>
    <row r="25">
      <c r="A25" s="2" t="inlineStr">
        <is>
          <t>Intérêts année 3</t>
        </is>
      </c>
      <c r="B25" s="3" t="n">
        <v>2300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1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Compte de résultat prévisionnel — 3 scénarios</t>
        </is>
      </c>
    </row>
    <row r="3">
      <c r="B3" s="6" t="inlineStr">
        <is>
          <t>Scénario prudent</t>
        </is>
      </c>
      <c r="F3" s="6" t="inlineStr">
        <is>
          <t>Scénario central</t>
        </is>
      </c>
      <c r="J3" s="6" t="inlineStr">
        <is>
          <t>Scénario ambitieux</t>
        </is>
      </c>
    </row>
    <row r="4">
      <c r="B4" s="7" t="inlineStr">
        <is>
          <t>Année 1</t>
        </is>
      </c>
      <c r="C4" s="7" t="inlineStr">
        <is>
          <t>Année 2</t>
        </is>
      </c>
      <c r="D4" s="7" t="inlineStr">
        <is>
          <t>Année 3</t>
        </is>
      </c>
      <c r="F4" s="7" t="inlineStr">
        <is>
          <t>Année 1</t>
        </is>
      </c>
      <c r="G4" s="7" t="inlineStr">
        <is>
          <t>Année 2</t>
        </is>
      </c>
      <c r="H4" s="7" t="inlineStr">
        <is>
          <t>Année 3</t>
        </is>
      </c>
      <c r="J4" s="7" t="inlineStr">
        <is>
          <t>Année 1</t>
        </is>
      </c>
      <c r="K4" s="7" t="inlineStr">
        <is>
          <t>Année 2</t>
        </is>
      </c>
      <c r="L4" s="7" t="inlineStr">
        <is>
          <t>Année 3</t>
        </is>
      </c>
    </row>
    <row r="5">
      <c r="A5" s="2" t="inlineStr">
        <is>
          <t>CA entretien</t>
        </is>
      </c>
      <c r="B5" s="8">
        <f>Hypothèses!$B$3*(1+Hypothèses!$B$5)</f>
        <v/>
      </c>
      <c r="C5" s="8">
        <f>B5*(1+Hypothèses!$B$5)</f>
        <v/>
      </c>
      <c r="D5" s="8">
        <f>C5*(1+Hypothèses!$B$5)</f>
        <v/>
      </c>
      <c r="F5" s="8">
        <f>Hypothèses!$B$3*(1+Hypothèses!$B$7)</f>
        <v/>
      </c>
      <c r="G5" s="8">
        <f>F5*(1+Hypothèses!$B$7)</f>
        <v/>
      </c>
      <c r="H5" s="8">
        <f>G5*(1+Hypothèses!$B$7)</f>
        <v/>
      </c>
      <c r="J5" s="8">
        <f>Hypothèses!$B$3*(1+Hypothèses!$B$9)</f>
        <v/>
      </c>
      <c r="K5" s="8">
        <f>J5*(1+Hypothèses!$B$9)</f>
        <v/>
      </c>
      <c r="L5" s="8">
        <f>K5*(1+Hypothèses!$B$9)</f>
        <v/>
      </c>
    </row>
    <row r="6">
      <c r="A6" s="2" t="inlineStr">
        <is>
          <t>CA création</t>
        </is>
      </c>
      <c r="B6" s="8">
        <f>Hypothèses!$B$4*(1+Hypothèses!$B$6)</f>
        <v/>
      </c>
      <c r="C6" s="8">
        <f>B6*(1+Hypothèses!$B$6)</f>
        <v/>
      </c>
      <c r="D6" s="8">
        <f>C6*(1+Hypothèses!$B$6)</f>
        <v/>
      </c>
      <c r="F6" s="8">
        <f>Hypothèses!$B$4*(1+Hypothèses!$B$8)</f>
        <v/>
      </c>
      <c r="G6" s="8">
        <f>F6*(1+Hypothèses!$B$8)</f>
        <v/>
      </c>
      <c r="H6" s="8">
        <f>G6*(1+Hypothèses!$B$8)</f>
        <v/>
      </c>
      <c r="J6" s="8">
        <f>Hypothèses!$B$4*(1+Hypothèses!$B$10)</f>
        <v/>
      </c>
      <c r="K6" s="8">
        <f>J6*(1+Hypothèses!$B$10)</f>
        <v/>
      </c>
      <c r="L6" s="8">
        <f>K6*(1+Hypothèses!$B$10)</f>
        <v/>
      </c>
    </row>
    <row r="7">
      <c r="A7" s="9" t="inlineStr">
        <is>
          <t>Chiffre d'affaires</t>
        </is>
      </c>
      <c r="B7" s="10">
        <f>B5+B6</f>
        <v/>
      </c>
      <c r="C7" s="10">
        <f>C5+C6</f>
        <v/>
      </c>
      <c r="D7" s="10">
        <f>D5+D6</f>
        <v/>
      </c>
      <c r="F7" s="10">
        <f>F5+F6</f>
        <v/>
      </c>
      <c r="G7" s="10">
        <f>G5+G6</f>
        <v/>
      </c>
      <c r="H7" s="10">
        <f>H5+H6</f>
        <v/>
      </c>
      <c r="J7" s="10">
        <f>J5+J6</f>
        <v/>
      </c>
      <c r="K7" s="10">
        <f>K5+K6</f>
        <v/>
      </c>
      <c r="L7" s="10">
        <f>L5+L6</f>
        <v/>
      </c>
    </row>
    <row r="8">
      <c r="A8" s="2" t="inlineStr">
        <is>
          <t>Coûts variables</t>
        </is>
      </c>
      <c r="B8" s="8">
        <f>B6*Hypothèses!$B$11+B5*Hypothèses!$B$12+B7*Hypothèses!$B$13</f>
        <v/>
      </c>
      <c r="C8" s="8">
        <f>C6*Hypothèses!$B$11+C5*Hypothèses!$B$12+C7*Hypothèses!$B$13</f>
        <v/>
      </c>
      <c r="D8" s="8">
        <f>D6*Hypothèses!$B$11+D5*Hypothèses!$B$12+D7*Hypothèses!$B$13</f>
        <v/>
      </c>
      <c r="F8" s="8">
        <f>F6*Hypothèses!$B$11+F5*Hypothèses!$B$12+F7*Hypothèses!$B$13</f>
        <v/>
      </c>
      <c r="G8" s="8">
        <f>G6*Hypothèses!$B$11+G5*Hypothèses!$B$12+G7*Hypothèses!$B$13</f>
        <v/>
      </c>
      <c r="H8" s="8">
        <f>H6*Hypothèses!$B$11+H5*Hypothèses!$B$12+H7*Hypothèses!$B$13</f>
        <v/>
      </c>
      <c r="J8" s="8">
        <f>J6*Hypothèses!$B$11+J5*Hypothèses!$B$12+J7*Hypothèses!$B$13</f>
        <v/>
      </c>
      <c r="K8" s="8">
        <f>K6*Hypothèses!$B$11+K5*Hypothèses!$B$12+K7*Hypothèses!$B$13</f>
        <v/>
      </c>
      <c r="L8" s="8">
        <f>L6*Hypothèses!$B$11+L5*Hypothèses!$B$12+L7*Hypothèses!$B$13</f>
        <v/>
      </c>
    </row>
    <row r="9">
      <c r="A9" s="2" t="inlineStr">
        <is>
          <t>Marge sur coûts variables</t>
        </is>
      </c>
      <c r="B9" s="8">
        <f>B7-B8</f>
        <v/>
      </c>
      <c r="C9" s="8">
        <f>C7-C8</f>
        <v/>
      </c>
      <c r="D9" s="8">
        <f>D7-D8</f>
        <v/>
      </c>
      <c r="F9" s="8">
        <f>F7-F8</f>
        <v/>
      </c>
      <c r="G9" s="8">
        <f>G7-G8</f>
        <v/>
      </c>
      <c r="H9" s="8">
        <f>H7-H8</f>
        <v/>
      </c>
      <c r="J9" s="8">
        <f>J7-J8</f>
        <v/>
      </c>
      <c r="K9" s="8">
        <f>K7-K8</f>
        <v/>
      </c>
      <c r="L9" s="8">
        <f>L7-L8</f>
        <v/>
      </c>
    </row>
    <row r="10">
      <c r="A10" s="2" t="inlineStr">
        <is>
          <t>Taux de marge</t>
        </is>
      </c>
      <c r="B10" s="11">
        <f>B9/B7</f>
        <v/>
      </c>
      <c r="C10" s="11">
        <f>C9/C7</f>
        <v/>
      </c>
      <c r="D10" s="11">
        <f>D9/D7</f>
        <v/>
      </c>
      <c r="F10" s="11">
        <f>F9/F7</f>
        <v/>
      </c>
      <c r="G10" s="11">
        <f>G9/G7</f>
        <v/>
      </c>
      <c r="H10" s="11">
        <f>H9/H7</f>
        <v/>
      </c>
      <c r="J10" s="11">
        <f>J9/J7</f>
        <v/>
      </c>
      <c r="K10" s="11">
        <f>K9/K7</f>
        <v/>
      </c>
      <c r="L10" s="11">
        <f>L9/L7</f>
        <v/>
      </c>
    </row>
    <row r="11">
      <c r="A11" s="2" t="inlineStr">
        <is>
          <t>Charges externes fixes</t>
        </is>
      </c>
      <c r="B11" s="8">
        <f>Hypothèses!$B$14*(1+Hypothèses!$B$15)^1</f>
        <v/>
      </c>
      <c r="C11" s="8">
        <f>Hypothèses!$B$14*(1+Hypothèses!$B$15)^2</f>
        <v/>
      </c>
      <c r="D11" s="8">
        <f>Hypothèses!$B$14*(1+Hypothèses!$B$15)^3</f>
        <v/>
      </c>
      <c r="F11" s="8">
        <f>Hypothèses!$B$14*(1+Hypothèses!$B$15)^1</f>
        <v/>
      </c>
      <c r="G11" s="8">
        <f>Hypothèses!$B$14*(1+Hypothèses!$B$15)^2</f>
        <v/>
      </c>
      <c r="H11" s="8">
        <f>Hypothèses!$B$14*(1+Hypothèses!$B$15)^3</f>
        <v/>
      </c>
      <c r="J11" s="8">
        <f>Hypothèses!$B$14*(1+Hypothèses!$B$15)^1</f>
        <v/>
      </c>
      <c r="K11" s="8">
        <f>Hypothèses!$B$14*(1+Hypothèses!$B$15)^2</f>
        <v/>
      </c>
      <c r="L11" s="8">
        <f>Hypothèses!$B$14*(1+Hypothèses!$B$15)^3</f>
        <v/>
      </c>
    </row>
    <row r="12">
      <c r="A12" s="2" t="inlineStr">
        <is>
          <t>Salaires et dirigeant</t>
        </is>
      </c>
      <c r="B12" s="8">
        <f>(Hypothèses!$B$16+Hypothèses!$B$17)*(1+Hypothèses!$B$18)^0+Hypothèses!$B$19</f>
        <v/>
      </c>
      <c r="C12" s="8">
        <f>(Hypothèses!$B$16+Hypothèses!$B$17)*(1+Hypothèses!$B$18)^1+Hypothèses!$B$19</f>
        <v/>
      </c>
      <c r="D12" s="8">
        <f>(Hypothèses!$B$16+Hypothèses!$B$17)*(1+Hypothèses!$B$18)^2+Hypothèses!$B$19</f>
        <v/>
      </c>
      <c r="F12" s="8">
        <f>(Hypothèses!$B$16+Hypothèses!$B$17)*(1+Hypothèses!$B$18)^0+Hypothèses!$B$19</f>
        <v/>
      </c>
      <c r="G12" s="8">
        <f>(Hypothèses!$B$16+Hypothèses!$B$17)*(1+Hypothèses!$B$18)^1+Hypothèses!$B$19</f>
        <v/>
      </c>
      <c r="H12" s="8">
        <f>(Hypothèses!$B$16+Hypothèses!$B$17)*(1+Hypothèses!$B$18)^2+Hypothèses!$B$19</f>
        <v/>
      </c>
      <c r="J12" s="8">
        <f>(Hypothèses!$B$16+Hypothèses!$B$17)*(1+Hypothèses!$B$18)^0+Hypothèses!$B$19</f>
        <v/>
      </c>
      <c r="K12" s="8">
        <f>(Hypothèses!$B$16+Hypothèses!$B$17)*(1+Hypothèses!$B$18)^1+Hypothèses!$B$19</f>
        <v/>
      </c>
      <c r="L12" s="8">
        <f>(Hypothèses!$B$16+Hypothèses!$B$17)*(1+Hypothèses!$B$18)^2+Hypothèses!$B$19</f>
        <v/>
      </c>
    </row>
    <row r="13">
      <c r="A13" s="9" t="inlineStr">
        <is>
          <t>EBE</t>
        </is>
      </c>
      <c r="B13" s="10">
        <f>B9-B11-B12</f>
        <v/>
      </c>
      <c r="C13" s="10">
        <f>C9-C11-C12</f>
        <v/>
      </c>
      <c r="D13" s="10">
        <f>D9-D11-D12</f>
        <v/>
      </c>
      <c r="F13" s="10">
        <f>F9-F11-F12</f>
        <v/>
      </c>
      <c r="G13" s="10">
        <f>G9-G11-G12</f>
        <v/>
      </c>
      <c r="H13" s="10">
        <f>H9-H11-H12</f>
        <v/>
      </c>
      <c r="J13" s="10">
        <f>J9-J11-J12</f>
        <v/>
      </c>
      <c r="K13" s="10">
        <f>K9-K11-K12</f>
        <v/>
      </c>
      <c r="L13" s="10">
        <f>L9-L11-L12</f>
        <v/>
      </c>
    </row>
    <row r="14">
      <c r="A14" s="2" t="inlineStr">
        <is>
          <t>Amortissements</t>
        </is>
      </c>
      <c r="B14" s="8">
        <f>Hypothèses!$B$20+Hypothèses!$B$21/Hypothèses!$B$22</f>
        <v/>
      </c>
      <c r="C14" s="8">
        <f>Hypothèses!$B$20+Hypothèses!$B$21/Hypothèses!$B$22</f>
        <v/>
      </c>
      <c r="D14" s="8">
        <f>Hypothèses!$B$20+Hypothèses!$B$21/Hypothèses!$B$22</f>
        <v/>
      </c>
      <c r="F14" s="8">
        <f>Hypothèses!$B$20+Hypothèses!$B$21/Hypothèses!$B$22</f>
        <v/>
      </c>
      <c r="G14" s="8">
        <f>Hypothèses!$B$20+Hypothèses!$B$21/Hypothèses!$B$22</f>
        <v/>
      </c>
      <c r="H14" s="8">
        <f>Hypothèses!$B$20+Hypothèses!$B$21/Hypothèses!$B$22</f>
        <v/>
      </c>
      <c r="J14" s="8">
        <f>Hypothèses!$B$20+Hypothèses!$B$21/Hypothèses!$B$22</f>
        <v/>
      </c>
      <c r="K14" s="8">
        <f>Hypothèses!$B$20+Hypothèses!$B$21/Hypothèses!$B$22</f>
        <v/>
      </c>
      <c r="L14" s="8">
        <f>Hypothèses!$B$20+Hypothèses!$B$21/Hypothèses!$B$22</f>
        <v/>
      </c>
    </row>
    <row r="15">
      <c r="A15" s="2" t="inlineStr">
        <is>
          <t>Résultat d'exploitation</t>
        </is>
      </c>
      <c r="B15" s="8">
        <f>B13-B14</f>
        <v/>
      </c>
      <c r="C15" s="8">
        <f>C13-C14</f>
        <v/>
      </c>
      <c r="D15" s="8">
        <f>D13-D14</f>
        <v/>
      </c>
      <c r="F15" s="8">
        <f>F13-F14</f>
        <v/>
      </c>
      <c r="G15" s="8">
        <f>G13-G14</f>
        <v/>
      </c>
      <c r="H15" s="8">
        <f>H13-H14</f>
        <v/>
      </c>
      <c r="J15" s="8">
        <f>J13-J14</f>
        <v/>
      </c>
      <c r="K15" s="8">
        <f>K13-K14</f>
        <v/>
      </c>
      <c r="L15" s="8">
        <f>L13-L14</f>
        <v/>
      </c>
    </row>
    <row r="16">
      <c r="A16" s="2" t="inlineStr">
        <is>
          <t>Intérêts</t>
        </is>
      </c>
      <c r="B16" s="8">
        <f>Hypothèses!$B$23</f>
        <v/>
      </c>
      <c r="C16" s="8">
        <f>Hypothèses!$B$24</f>
        <v/>
      </c>
      <c r="D16" s="8">
        <f>Hypothèses!$B$25</f>
        <v/>
      </c>
      <c r="F16" s="8">
        <f>Hypothèses!$B$23</f>
        <v/>
      </c>
      <c r="G16" s="8">
        <f>Hypothèses!$B$24</f>
        <v/>
      </c>
      <c r="H16" s="8">
        <f>Hypothèses!$B$25</f>
        <v/>
      </c>
      <c r="J16" s="8">
        <f>Hypothèses!$B$23</f>
        <v/>
      </c>
      <c r="K16" s="8">
        <f>Hypothèses!$B$24</f>
        <v/>
      </c>
      <c r="L16" s="8">
        <f>Hypothèses!$B$25</f>
        <v/>
      </c>
    </row>
    <row r="17">
      <c r="A17" s="2" t="inlineStr">
        <is>
          <t>Résultat avant impôt</t>
        </is>
      </c>
      <c r="B17" s="8">
        <f>B15-B16</f>
        <v/>
      </c>
      <c r="C17" s="8">
        <f>C15-C16</f>
        <v/>
      </c>
      <c r="D17" s="8">
        <f>D15-D16</f>
        <v/>
      </c>
      <c r="F17" s="8">
        <f>F15-F16</f>
        <v/>
      </c>
      <c r="G17" s="8">
        <f>G15-G16</f>
        <v/>
      </c>
      <c r="H17" s="8">
        <f>H15-H16</f>
        <v/>
      </c>
      <c r="J17" s="8">
        <f>J15-J16</f>
        <v/>
      </c>
      <c r="K17" s="8">
        <f>K15-K16</f>
        <v/>
      </c>
      <c r="L17" s="8">
        <f>L15-L16</f>
        <v/>
      </c>
    </row>
    <row r="18">
      <c r="A18" s="2" t="inlineStr">
        <is>
          <t>Impôt sur les sociétés</t>
        </is>
      </c>
      <c r="B18" s="8">
        <f>IF(B17&lt;=0,0,MIN(B17,42500)*0.15+MAX(B17-42500,0)*0.25)</f>
        <v/>
      </c>
      <c r="C18" s="8">
        <f>IF(C17&lt;=0,0,MIN(C17,42500)*0.15+MAX(C17-42500,0)*0.25)</f>
        <v/>
      </c>
      <c r="D18" s="8">
        <f>IF(D17&lt;=0,0,MIN(D17,42500)*0.15+MAX(D17-42500,0)*0.25)</f>
        <v/>
      </c>
      <c r="F18" s="8">
        <f>IF(F17&lt;=0,0,MIN(F17,42500)*0.15+MAX(F17-42500,0)*0.25)</f>
        <v/>
      </c>
      <c r="G18" s="8">
        <f>IF(G17&lt;=0,0,MIN(G17,42500)*0.15+MAX(G17-42500,0)*0.25)</f>
        <v/>
      </c>
      <c r="H18" s="8">
        <f>IF(H17&lt;=0,0,MIN(H17,42500)*0.15+MAX(H17-42500,0)*0.25)</f>
        <v/>
      </c>
      <c r="J18" s="8">
        <f>IF(J17&lt;=0,0,MIN(J17,42500)*0.15+MAX(J17-42500,0)*0.25)</f>
        <v/>
      </c>
      <c r="K18" s="8">
        <f>IF(K17&lt;=0,0,MIN(K17,42500)*0.15+MAX(K17-42500,0)*0.25)</f>
        <v/>
      </c>
      <c r="L18" s="8">
        <f>IF(L17&lt;=0,0,MIN(L17,42500)*0.15+MAX(L17-42500,0)*0.25)</f>
        <v/>
      </c>
    </row>
    <row r="19">
      <c r="A19" s="9" t="inlineStr">
        <is>
          <t>Résultat net</t>
        </is>
      </c>
      <c r="B19" s="10">
        <f>B17-B18</f>
        <v/>
      </c>
      <c r="C19" s="10">
        <f>C17-C18</f>
        <v/>
      </c>
      <c r="D19" s="10">
        <f>D17-D18</f>
        <v/>
      </c>
      <c r="F19" s="10">
        <f>F17-F18</f>
        <v/>
      </c>
      <c r="G19" s="10">
        <f>G17-G18</f>
        <v/>
      </c>
      <c r="H19" s="10">
        <f>H17-H18</f>
        <v/>
      </c>
      <c r="J19" s="10">
        <f>J17-J18</f>
        <v/>
      </c>
      <c r="K19" s="10">
        <f>K17-K18</f>
        <v/>
      </c>
      <c r="L19" s="10">
        <f>L17-L18</f>
        <v/>
      </c>
    </row>
    <row r="20">
      <c r="A20" s="2" t="inlineStr">
        <is>
          <t>Capacité d'autofinancement</t>
        </is>
      </c>
      <c r="B20" s="8">
        <f>B19+B14</f>
        <v/>
      </c>
      <c r="C20" s="8">
        <f>C19+C14</f>
        <v/>
      </c>
      <c r="D20" s="8">
        <f>D19+D14</f>
        <v/>
      </c>
      <c r="F20" s="8">
        <f>F19+F14</f>
        <v/>
      </c>
      <c r="G20" s="8">
        <f>G19+G14</f>
        <v/>
      </c>
      <c r="H20" s="8">
        <f>H19+H14</f>
        <v/>
      </c>
      <c r="J20" s="8">
        <f>J19+J14</f>
        <v/>
      </c>
      <c r="K20" s="8">
        <f>K19+K14</f>
        <v/>
      </c>
      <c r="L20" s="8">
        <f>L19+L14</f>
        <v/>
      </c>
    </row>
    <row r="21">
      <c r="A21" s="9" t="inlineStr">
        <is>
          <t>Point mort</t>
        </is>
      </c>
      <c r="B21" s="10">
        <f>(B11+B12+B14+B16)/B10</f>
        <v/>
      </c>
      <c r="C21" s="10">
        <f>(C11+C12+C14+C16)/C10</f>
        <v/>
      </c>
      <c r="D21" s="10">
        <f>(D11+D12+D14+D16)/D10</f>
        <v/>
      </c>
      <c r="F21" s="10">
        <f>(F11+F12+F14+F16)/F10</f>
        <v/>
      </c>
      <c r="G21" s="10">
        <f>(G11+G12+G14+G16)/G10</f>
        <v/>
      </c>
      <c r="H21" s="10">
        <f>(H11+H12+H14+H16)/H10</f>
        <v/>
      </c>
      <c r="J21" s="10">
        <f>(J11+J12+J14+J16)/J10</f>
        <v/>
      </c>
      <c r="K21" s="10">
        <f>(K11+K12+K14+K16)/K10</f>
        <v/>
      </c>
      <c r="L21" s="10">
        <f>(L11+L12+L14+L16)/L10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Seuil de rentabilité (scénario central)</t>
        </is>
      </c>
    </row>
    <row r="3">
      <c r="B3" s="7" t="inlineStr">
        <is>
          <t>Année 1</t>
        </is>
      </c>
      <c r="C3" s="7" t="inlineStr">
        <is>
          <t>Année 2</t>
        </is>
      </c>
      <c r="D3" s="7" t="inlineStr">
        <is>
          <t>Année 3</t>
        </is>
      </c>
    </row>
    <row r="4">
      <c r="A4" s="2" t="inlineStr">
        <is>
          <t>Charges fixes totales</t>
        </is>
      </c>
      <c r="B4" s="8">
        <f>Scénarios!F11+Scénarios!F12+Scénarios!F14+Scénarios!F16</f>
        <v/>
      </c>
      <c r="C4" s="8">
        <f>Scénarios!G11+Scénarios!G12+Scénarios!G14+Scénarios!G16</f>
        <v/>
      </c>
      <c r="D4" s="8">
        <f>Scénarios!H11+Scénarios!H12+Scénarios!H14+Scénarios!H16</f>
        <v/>
      </c>
    </row>
    <row r="5">
      <c r="A5" s="2" t="inlineStr">
        <is>
          <t>Taux de marge sur coûts variables</t>
        </is>
      </c>
      <c r="B5" s="11">
        <f>Scénarios!F10</f>
        <v/>
      </c>
      <c r="C5" s="11">
        <f>Scénarios!G10</f>
        <v/>
      </c>
      <c r="D5" s="11">
        <f>Scénarios!H10</f>
        <v/>
      </c>
    </row>
    <row r="6">
      <c r="A6" s="2" t="inlineStr">
        <is>
          <t>Point mort</t>
        </is>
      </c>
      <c r="B6" s="10">
        <f>B4/B5</f>
        <v/>
      </c>
      <c r="C6" s="10">
        <f>C4/C5</f>
        <v/>
      </c>
      <c r="D6" s="10">
        <f>D4/D5</f>
        <v/>
      </c>
    </row>
    <row r="7">
      <c r="A7" s="2" t="inlineStr">
        <is>
          <t>Chiffre d'affaires prévu</t>
        </is>
      </c>
      <c r="B7" s="8">
        <f>Scénarios!F7</f>
        <v/>
      </c>
      <c r="C7" s="8">
        <f>Scénarios!G7</f>
        <v/>
      </c>
      <c r="D7" s="8">
        <f>Scénarios!H7</f>
        <v/>
      </c>
    </row>
    <row r="8">
      <c r="A8" s="2" t="inlineStr">
        <is>
          <t>Marge de sécurité</t>
        </is>
      </c>
      <c r="B8" s="8">
        <f>B7-B6</f>
        <v/>
      </c>
      <c r="C8" s="8">
        <f>C7-C6</f>
        <v/>
      </c>
      <c r="D8" s="8">
        <f>D7-D6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</cols>
  <sheetData>
    <row r="1">
      <c r="A1" s="1" t="inlineStr">
        <is>
          <t>Plan de trésorerie mensuel — année 1, scénario central</t>
        </is>
      </c>
    </row>
    <row r="3">
      <c r="A3" s="7" t="inlineStr">
        <is>
          <t>Mois</t>
        </is>
      </c>
      <c r="B3" s="7" t="inlineStr">
        <is>
          <t>Encaissements</t>
        </is>
      </c>
      <c r="C3" s="7" t="inlineStr">
        <is>
          <t>Décaissements</t>
        </is>
      </c>
      <c r="D3" s="7" t="inlineStr">
        <is>
          <t>Trésorerie fin de mois</t>
        </is>
      </c>
    </row>
    <row r="4">
      <c r="A4" t="inlineStr">
        <is>
          <t>Janv.</t>
        </is>
      </c>
      <c r="B4" s="8" t="n">
        <v>42980</v>
      </c>
      <c r="C4" s="8" t="n">
        <v>78532</v>
      </c>
      <c r="D4" s="8" t="n">
        <v>9448</v>
      </c>
    </row>
    <row r="5">
      <c r="A5" t="inlineStr">
        <is>
          <t>Févr.</t>
        </is>
      </c>
      <c r="B5" s="8" t="n">
        <v>34384</v>
      </c>
      <c r="C5" s="8" t="n">
        <v>59996</v>
      </c>
      <c r="D5" s="8" t="n">
        <v>-16164</v>
      </c>
    </row>
    <row r="6">
      <c r="A6" t="inlineStr">
        <is>
          <t>Mars</t>
        </is>
      </c>
      <c r="B6" s="8" t="n">
        <v>42980</v>
      </c>
      <c r="C6" s="8" t="n">
        <v>65854</v>
      </c>
      <c r="D6" s="8" t="n">
        <v>-39037</v>
      </c>
    </row>
    <row r="7">
      <c r="A7" t="inlineStr">
        <is>
          <t>Avril</t>
        </is>
      </c>
      <c r="B7" s="8" t="n">
        <v>77364</v>
      </c>
      <c r="C7" s="8" t="n">
        <v>68782</v>
      </c>
      <c r="D7" s="8" t="n">
        <v>-30456</v>
      </c>
    </row>
    <row r="8">
      <c r="A8" t="inlineStr">
        <is>
          <t>Mai</t>
        </is>
      </c>
      <c r="B8" s="8" t="n">
        <v>94556</v>
      </c>
      <c r="C8" s="8" t="n">
        <v>68782</v>
      </c>
      <c r="D8" s="8" t="n">
        <v>-4682</v>
      </c>
    </row>
    <row r="9">
      <c r="A9" t="inlineStr">
        <is>
          <t>Juin</t>
        </is>
      </c>
      <c r="B9" s="8" t="n">
        <v>94556</v>
      </c>
      <c r="C9" s="8" t="n">
        <v>67318</v>
      </c>
      <c r="D9" s="8" t="n">
        <v>22556</v>
      </c>
    </row>
    <row r="10">
      <c r="A10" t="inlineStr">
        <is>
          <t>Juil.</t>
        </is>
      </c>
      <c r="B10" s="8" t="n">
        <v>85960</v>
      </c>
      <c r="C10" s="8" t="n">
        <v>64389</v>
      </c>
      <c r="D10" s="8" t="n">
        <v>44127</v>
      </c>
    </row>
    <row r="11">
      <c r="A11" t="inlineStr">
        <is>
          <t>Août</t>
        </is>
      </c>
      <c r="B11" s="8" t="n">
        <v>68768</v>
      </c>
      <c r="C11" s="8" t="n">
        <v>61460</v>
      </c>
      <c r="D11" s="8" t="n">
        <v>51434</v>
      </c>
    </row>
    <row r="12">
      <c r="A12" t="inlineStr">
        <is>
          <t>Sept.</t>
        </is>
      </c>
      <c r="B12" s="8" t="n">
        <v>51576</v>
      </c>
      <c r="C12" s="8" t="n">
        <v>67318</v>
      </c>
      <c r="D12" s="8" t="n">
        <v>35692</v>
      </c>
    </row>
    <row r="13">
      <c r="A13" t="inlineStr">
        <is>
          <t>Oct.</t>
        </is>
      </c>
      <c r="B13" s="8" t="n">
        <v>85960</v>
      </c>
      <c r="C13" s="8" t="n">
        <v>68782</v>
      </c>
      <c r="D13" s="8" t="n">
        <v>52870</v>
      </c>
    </row>
    <row r="14">
      <c r="A14" t="inlineStr">
        <is>
          <t>Nov.</t>
        </is>
      </c>
      <c r="B14" s="8" t="n">
        <v>94556</v>
      </c>
      <c r="C14" s="8" t="n">
        <v>65854</v>
      </c>
      <c r="D14" s="8" t="n">
        <v>81572</v>
      </c>
    </row>
    <row r="15">
      <c r="A15" t="inlineStr">
        <is>
          <t>Déc.</t>
        </is>
      </c>
      <c r="B15" s="8" t="n">
        <v>77364</v>
      </c>
      <c r="C15" s="8" t="n">
        <v>61460</v>
      </c>
      <c r="D15" s="8" t="n">
        <v>97476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2026-09-30T20:20:37Z</dcterms:created>
  <dcterms:modified xmlns:dcterms="http://purl.org/dc/terms/" xmlns:xsi="http://www.w3.org/2001/XMLSchema-instance" xsi:type="dcterms:W3CDTF">2026-09-30T20:20:37Z</dcterms:modified>
</cp:coreProperties>
</file>